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PARACION DE CUENTA ENERO-DICIEMBRE 2026\Portal OAI\"/>
    </mc:Choice>
  </mc:AlternateContent>
  <xr:revisionPtr revIDLastSave="0" documentId="13_ncr:1_{6716E504-C177-4266-878A-3305FCD7E952}" xr6:coauthVersionLast="47" xr6:coauthVersionMax="47" xr10:uidLastSave="{00000000-0000-0000-0000-000000000000}"/>
  <bookViews>
    <workbookView xWindow="-120" yWindow="-120" windowWidth="29040" windowHeight="15720" xr2:uid="{B9D92120-B977-41E9-8E5C-24EE1EC1AFD7}"/>
  </bookViews>
  <sheets>
    <sheet name="Ejecución presupuestaria" sheetId="1" r:id="rId1"/>
  </sheets>
  <externalReferences>
    <externalReference r:id="rId2"/>
  </externalReferences>
  <definedNames>
    <definedName name="_xlnm._FilterDatabase" localSheetId="0" hidden="1">'Ejecución presupuestaria'!$B$7:$O$84</definedName>
    <definedName name="_xlnm.Print_Area" localSheetId="0">'Ejecución presupuestaria'!$A$1:$O$94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2" i="1" l="1"/>
  <c r="B131" i="1"/>
  <c r="B130" i="1"/>
  <c r="D82" i="1"/>
  <c r="C82" i="1"/>
  <c r="D79" i="1"/>
  <c r="D84" i="1" s="1"/>
  <c r="C79" i="1"/>
  <c r="C84" i="1" s="1"/>
  <c r="C86" i="1" s="1"/>
  <c r="D76" i="1"/>
  <c r="C76" i="1"/>
  <c r="L73" i="1"/>
  <c r="L86" i="1" s="1"/>
  <c r="C72" i="1"/>
  <c r="C71" i="1"/>
  <c r="C70" i="1"/>
  <c r="P69" i="1"/>
  <c r="P73" i="1" s="1"/>
  <c r="N69" i="1"/>
  <c r="M69" i="1"/>
  <c r="M73" i="1" s="1"/>
  <c r="M86" i="1" s="1"/>
  <c r="L69" i="1"/>
  <c r="K69" i="1"/>
  <c r="J69" i="1"/>
  <c r="J73" i="1" s="1"/>
  <c r="J86" i="1" s="1"/>
  <c r="I69" i="1"/>
  <c r="I73" i="1" s="1"/>
  <c r="I86" i="1" s="1"/>
  <c r="H69" i="1"/>
  <c r="G69" i="1"/>
  <c r="F69" i="1"/>
  <c r="E69" i="1"/>
  <c r="D69" i="1"/>
  <c r="C69" i="1"/>
  <c r="C68" i="1"/>
  <c r="C67" i="1"/>
  <c r="P66" i="1"/>
  <c r="N66" i="1"/>
  <c r="M66" i="1"/>
  <c r="L66" i="1"/>
  <c r="K66" i="1"/>
  <c r="J66" i="1"/>
  <c r="I66" i="1"/>
  <c r="H66" i="1"/>
  <c r="G66" i="1"/>
  <c r="F66" i="1"/>
  <c r="E66" i="1"/>
  <c r="D66" i="1"/>
  <c r="C66" i="1" s="1"/>
  <c r="C65" i="1"/>
  <c r="C64" i="1"/>
  <c r="C63" i="1"/>
  <c r="C62" i="1"/>
  <c r="P61" i="1"/>
  <c r="N61" i="1"/>
  <c r="M61" i="1"/>
  <c r="L61" i="1"/>
  <c r="K61" i="1"/>
  <c r="J61" i="1"/>
  <c r="I61" i="1"/>
  <c r="H61" i="1"/>
  <c r="G61" i="1"/>
  <c r="F61" i="1"/>
  <c r="E61" i="1"/>
  <c r="D61" i="1"/>
  <c r="C61" i="1"/>
  <c r="C60" i="1"/>
  <c r="C58" i="1"/>
  <c r="O51" i="1"/>
  <c r="O86" i="1" s="1"/>
  <c r="M51" i="1"/>
  <c r="L51" i="1"/>
  <c r="K51" i="1"/>
  <c r="J51" i="1"/>
  <c r="I51" i="1"/>
  <c r="H51" i="1"/>
  <c r="G51" i="1"/>
  <c r="F51" i="1"/>
  <c r="E51" i="1"/>
  <c r="D51" i="1"/>
  <c r="C50" i="1"/>
  <c r="C49" i="1"/>
  <c r="C48" i="1"/>
  <c r="C47" i="1"/>
  <c r="C46" i="1"/>
  <c r="C45" i="1"/>
  <c r="C44" i="1"/>
  <c r="P43" i="1"/>
  <c r="O43" i="1"/>
  <c r="M43" i="1"/>
  <c r="L43" i="1"/>
  <c r="K43" i="1"/>
  <c r="J43" i="1"/>
  <c r="I43" i="1"/>
  <c r="H43" i="1"/>
  <c r="G43" i="1"/>
  <c r="F43" i="1"/>
  <c r="E43" i="1"/>
  <c r="D43" i="1"/>
  <c r="C43" i="1" s="1"/>
  <c r="C42" i="1"/>
  <c r="C41" i="1"/>
  <c r="C40" i="1"/>
  <c r="C39" i="1"/>
  <c r="C38" i="1"/>
  <c r="C37" i="1"/>
  <c r="C36" i="1"/>
  <c r="P35" i="1"/>
  <c r="M35" i="1"/>
  <c r="L35" i="1"/>
  <c r="K35" i="1"/>
  <c r="J35" i="1"/>
  <c r="I35" i="1"/>
  <c r="H35" i="1"/>
  <c r="G35" i="1"/>
  <c r="F35" i="1"/>
  <c r="E35" i="1"/>
  <c r="D35" i="1"/>
  <c r="C35" i="1" s="1"/>
  <c r="C33" i="1"/>
  <c r="O25" i="1"/>
  <c r="N25" i="1"/>
  <c r="M25" i="1"/>
  <c r="L25" i="1"/>
  <c r="K25" i="1"/>
  <c r="J25" i="1"/>
  <c r="I25" i="1"/>
  <c r="H25" i="1"/>
  <c r="G25" i="1"/>
  <c r="F25" i="1"/>
  <c r="E25" i="1"/>
  <c r="D25" i="1"/>
  <c r="O15" i="1"/>
  <c r="N15" i="1"/>
  <c r="N73" i="1" s="1"/>
  <c r="N86" i="1" s="1"/>
  <c r="M15" i="1"/>
  <c r="L15" i="1"/>
  <c r="K15" i="1"/>
  <c r="K73" i="1" s="1"/>
  <c r="K86" i="1" s="1"/>
  <c r="J15" i="1"/>
  <c r="I15" i="1"/>
  <c r="H15" i="1"/>
  <c r="H73" i="1" s="1"/>
  <c r="H86" i="1" s="1"/>
  <c r="G15" i="1"/>
  <c r="F15" i="1"/>
  <c r="E15" i="1"/>
  <c r="D15" i="1"/>
  <c r="C14" i="1"/>
  <c r="C13" i="1"/>
  <c r="C12" i="1"/>
  <c r="C10" i="1"/>
  <c r="O9" i="1"/>
  <c r="O73" i="1" s="1"/>
  <c r="M9" i="1"/>
  <c r="L9" i="1"/>
  <c r="K9" i="1"/>
  <c r="J9" i="1"/>
  <c r="I9" i="1"/>
  <c r="H9" i="1"/>
  <c r="G9" i="1"/>
  <c r="E9" i="1"/>
  <c r="D9" i="1"/>
  <c r="C9" i="1"/>
  <c r="AB8" i="1"/>
  <c r="X8" i="1"/>
  <c r="W8" i="1"/>
  <c r="V8" i="1"/>
  <c r="U8" i="1"/>
  <c r="A1" i="1"/>
  <c r="C51" i="1" l="1"/>
  <c r="C25" i="1"/>
  <c r="F73" i="1"/>
  <c r="F86" i="1" s="1"/>
  <c r="G73" i="1"/>
  <c r="G86" i="1" s="1"/>
  <c r="C15" i="1"/>
  <c r="E73" i="1"/>
  <c r="E86" i="1" s="1"/>
  <c r="AA7" i="1"/>
  <c r="AB7" i="1" s="1"/>
  <c r="Y8" i="1"/>
  <c r="Z8" i="1" s="1"/>
  <c r="D73" i="1"/>
  <c r="D86" i="1" s="1"/>
</calcChain>
</file>

<file path=xl/sharedStrings.xml><?xml version="1.0" encoding="utf-8"?>
<sst xmlns="http://schemas.openxmlformats.org/spreadsheetml/2006/main" count="106" uniqueCount="106">
  <si>
    <t>Servicio Nacional de Salud (SNS)</t>
  </si>
  <si>
    <t>Notas:</t>
  </si>
  <si>
    <t xml:space="preserve">1. Gasto devengado. </t>
  </si>
  <si>
    <t>Año 2026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</si>
  <si>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</si>
  <si>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</si>
  <si>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</si>
  <si>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</si>
  <si>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</si>
  <si>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</si>
  <si>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</si>
  <si>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</si>
  <si>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</si>
  <si>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</si>
  <si>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</si>
  <si>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</si>
  <si>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</si>
  <si>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</si>
  <si>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</si>
  <si>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</si>
  <si>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</si>
  <si>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</si>
  <si>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</si>
  <si>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</si>
  <si>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</si>
  <si>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</si>
  <si>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</si>
  <si>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</si>
  <si>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</si>
  <si>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</si>
  <si>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</si>
  <si>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</si>
  <si>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</si>
  <si>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 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</si>
  <si>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</si>
  <si>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</si>
  <si>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</si>
  <si>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</si>
  <si>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</si>
  <si>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</si>
  <si>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</si>
  <si>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</si>
  <si>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</si>
  <si>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</si>
  <si>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</si>
  <si>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</si>
  <si>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</si>
  <si>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</si>
  <si>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</si>
  <si>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</si>
  <si>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</si>
  <si>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</si>
  <si>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</si>
  <si>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</si>
  <si>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</si>
  <si>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</si>
  <si>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</si>
  <si>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</si>
  <si>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</si>
  <si>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</si>
  <si>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</si>
  <si>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</si>
  <si>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</si>
  <si>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</si>
  <si>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</si>
  <si>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</si>
  <si>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</si>
  <si>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</si>
  <si>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</si>
  <si>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</si>
  <si>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</si>
  <si>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</si>
  <si>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</si>
  <si>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</si>
  <si>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</si>
  <si>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</si>
  <si>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</si>
  <si>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</si>
  <si>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</si>
  <si>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</si>
  <si>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</si>
  <si>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</si>
  <si>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</si>
  <si>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</si>
  <si>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</si>
  <si>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</si>
  <si>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</si>
  <si>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</si>
  <si>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</si>
  <si>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</si>
  <si>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</si>
  <si>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</si>
  <si>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</si>
  <si>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</si>
  <si>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</si>
  <si>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</si>
  <si>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</si>
  <si>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</si>
  <si>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</si>
  <si>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</si>
  <si>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</si>
  <si>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[Estados Financieros]</t>
  </si>
  <si>
    <t>Preparado por:</t>
  </si>
  <si>
    <t xml:space="preserve">Autorizado por: </t>
  </si>
  <si>
    <t xml:space="preserve">              </t>
  </si>
  <si>
    <t>HOSPITAL MUNICIPAL DR.JULIO ALVAREZ ACOSTA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</si>
</sst>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#,##0.00;[Red]#,##0.00"/>
    <numFmt numFmtId="167" formatCode="_-* #,##0.00_-;\-* #,##0.0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2"/>
    <xf numFmtId="43" fontId="3" fillId="0" borderId="0" xfId="3" applyFont="1" applyBorder="1" applyAlignment="1">
      <alignment vertical="center" wrapText="1"/>
    </xf>
    <xf numFmtId="0" fontId="4" fillId="0" borderId="0" xfId="2" applyFont="1"/>
    <xf numFmtId="0" fontId="3" fillId="0" borderId="0" xfId="2" applyFont="1"/>
    <xf numFmtId="0" fontId="4" fillId="0" borderId="0" xfId="2" applyFont="1" applyAlignment="1">
      <alignment horizontal="left"/>
    </xf>
    <xf numFmtId="43" fontId="5" fillId="0" borderId="0" xfId="3" applyFont="1" applyAlignment="1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43" fontId="4" fillId="0" borderId="0" xfId="3" applyFont="1" applyAlignment="1">
      <alignment horizontal="center"/>
    </xf>
    <xf numFmtId="43" fontId="4" fillId="0" borderId="0" xfId="3" applyFont="1"/>
    <xf numFmtId="43" fontId="5" fillId="0" borderId="0" xfId="3" applyFont="1"/>
    <xf numFmtId="0" fontId="3" fillId="2" borderId="0" xfId="2" applyFont="1" applyFill="1" applyAlignment="1">
      <alignment vertical="center" wrapText="1"/>
    </xf>
    <xf numFmtId="0" fontId="3" fillId="2" borderId="0" xfId="2" applyFont="1" applyFill="1" applyAlignment="1">
      <alignment horizontal="center" vertical="center" wrapText="1"/>
    </xf>
    <xf numFmtId="43" fontId="3" fillId="2" borderId="0" xfId="3" applyFont="1" applyFill="1" applyBorder="1" applyAlignment="1">
      <alignment horizontal="center" vertical="center" wrapText="1"/>
    </xf>
    <xf numFmtId="43" fontId="4" fillId="0" borderId="0" xfId="2" applyNumberFormat="1" applyFont="1"/>
    <xf numFmtId="0" fontId="6" fillId="0" borderId="1" xfId="2" applyFont="1" applyBorder="1" applyAlignment="1">
      <alignment horizontal="left" vertical="center" wrapText="1"/>
    </xf>
    <xf numFmtId="43" fontId="6" fillId="0" borderId="1" xfId="3" applyFont="1" applyBorder="1" applyAlignment="1">
      <alignment horizontal="left" vertical="center" wrapText="1"/>
    </xf>
    <xf numFmtId="43" fontId="0" fillId="0" borderId="0" xfId="3" applyFont="1"/>
    <xf numFmtId="0" fontId="3" fillId="0" borderId="0" xfId="2" applyFont="1" applyAlignment="1">
      <alignment horizontal="left" vertical="center" wrapText="1"/>
    </xf>
    <xf numFmtId="164" fontId="3" fillId="0" borderId="0" xfId="3" applyNumberFormat="1" applyFont="1" applyAlignment="1">
      <alignment vertical="center"/>
    </xf>
    <xf numFmtId="164" fontId="3" fillId="0" borderId="0" xfId="3" applyNumberFormat="1" applyFont="1" applyAlignment="1">
      <alignment vertical="center" wrapText="1"/>
    </xf>
    <xf numFmtId="43" fontId="3" fillId="0" borderId="0" xfId="3" applyFont="1" applyAlignment="1">
      <alignment vertical="center" wrapText="1"/>
    </xf>
    <xf numFmtId="165" fontId="3" fillId="0" borderId="0" xfId="3" applyNumberFormat="1" applyFont="1" applyAlignment="1">
      <alignment vertical="center" wrapText="1"/>
    </xf>
    <xf numFmtId="4" fontId="3" fillId="0" borderId="0" xfId="3" applyNumberFormat="1" applyFont="1" applyAlignment="1">
      <alignment vertical="center" wrapText="1"/>
    </xf>
    <xf numFmtId="9" fontId="5" fillId="0" borderId="0" xfId="4" applyFont="1"/>
    <xf numFmtId="0" fontId="4" fillId="0" borderId="0" xfId="2" applyFont="1" applyAlignment="1">
      <alignment horizontal="left" vertical="center" wrapText="1" indent="2"/>
    </xf>
    <xf numFmtId="164" fontId="4" fillId="0" borderId="0" xfId="3" applyNumberFormat="1" applyFont="1" applyAlignment="1">
      <alignment vertical="center"/>
    </xf>
    <xf numFmtId="164" fontId="4" fillId="0" borderId="0" xfId="3" applyNumberFormat="1" applyFont="1" applyAlignment="1">
      <alignment vertical="center" wrapText="1"/>
    </xf>
    <xf numFmtId="43" fontId="4" fillId="0" borderId="0" xfId="3" applyFont="1" applyAlignment="1">
      <alignment vertical="center"/>
    </xf>
    <xf numFmtId="165" fontId="4" fillId="0" borderId="0" xfId="3" applyNumberFormat="1" applyFont="1" applyAlignment="1">
      <alignment vertical="center"/>
    </xf>
    <xf numFmtId="4" fontId="4" fillId="0" borderId="0" xfId="3" applyNumberFormat="1" applyFont="1" applyAlignment="1">
      <alignment vertical="center"/>
    </xf>
    <xf numFmtId="164" fontId="4" fillId="0" borderId="0" xfId="2" applyNumberFormat="1" applyFont="1" applyAlignment="1">
      <alignment vertical="center" wrapText="1"/>
    </xf>
    <xf numFmtId="165" fontId="4" fillId="0" borderId="0" xfId="2" applyNumberFormat="1" applyFont="1" applyAlignment="1">
      <alignment vertical="center"/>
    </xf>
    <xf numFmtId="0" fontId="7" fillId="0" borderId="0" xfId="2" applyFont="1" applyAlignment="1">
      <alignment horizontal="left" vertical="center" wrapText="1" indent="2"/>
    </xf>
    <xf numFmtId="164" fontId="7" fillId="0" borderId="0" xfId="3" applyNumberFormat="1" applyFont="1" applyAlignment="1">
      <alignment vertical="center"/>
    </xf>
    <xf numFmtId="164" fontId="7" fillId="0" borderId="0" xfId="2" applyNumberFormat="1" applyFont="1" applyAlignment="1">
      <alignment vertical="center" wrapText="1"/>
    </xf>
    <xf numFmtId="4" fontId="3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Alignment="1">
      <alignment vertical="center" wrapText="1"/>
    </xf>
    <xf numFmtId="164" fontId="3" fillId="0" borderId="0" xfId="2" applyNumberFormat="1" applyFont="1" applyAlignment="1">
      <alignment vertical="center" wrapText="1"/>
    </xf>
    <xf numFmtId="165" fontId="3" fillId="0" borderId="0" xfId="2" applyNumberFormat="1" applyFont="1" applyAlignment="1">
      <alignment vertical="center" wrapText="1"/>
    </xf>
    <xf numFmtId="43" fontId="4" fillId="0" borderId="0" xfId="3" applyFont="1" applyAlignment="1">
      <alignment horizontal="right" vertical="center"/>
    </xf>
    <xf numFmtId="4" fontId="4" fillId="0" borderId="0" xfId="3" applyNumberFormat="1" applyFont="1" applyAlignment="1">
      <alignment vertical="center" wrapText="1"/>
    </xf>
    <xf numFmtId="43" fontId="4" fillId="3" borderId="0" xfId="3" applyFont="1" applyFill="1" applyAlignment="1">
      <alignment vertical="center"/>
    </xf>
    <xf numFmtId="4" fontId="4" fillId="0" borderId="0" xfId="2" applyNumberFormat="1" applyFont="1" applyAlignment="1">
      <alignment vertical="center" wrapText="1"/>
    </xf>
    <xf numFmtId="43" fontId="3" fillId="0" borderId="0" xfId="3" applyFont="1" applyAlignment="1">
      <alignment vertical="center"/>
    </xf>
    <xf numFmtId="43" fontId="3" fillId="0" borderId="0" xfId="2" applyNumberFormat="1" applyFont="1" applyAlignment="1">
      <alignment vertical="center" wrapText="1"/>
    </xf>
    <xf numFmtId="43" fontId="4" fillId="0" borderId="0" xfId="2" applyNumberFormat="1" applyFont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164" fontId="6" fillId="0" borderId="0" xfId="3" applyNumberFormat="1" applyFont="1" applyAlignment="1">
      <alignment vertical="center"/>
    </xf>
    <xf numFmtId="164" fontId="6" fillId="0" borderId="0" xfId="2" applyNumberFormat="1" applyFont="1" applyAlignment="1">
      <alignment vertical="center" wrapText="1"/>
    </xf>
    <xf numFmtId="43" fontId="6" fillId="0" borderId="0" xfId="3" applyFont="1" applyAlignment="1">
      <alignment vertical="center" wrapText="1"/>
    </xf>
    <xf numFmtId="164" fontId="9" fillId="0" borderId="0" xfId="2" applyNumberFormat="1" applyFont="1" applyAlignment="1">
      <alignment vertical="center" wrapText="1"/>
    </xf>
    <xf numFmtId="4" fontId="3" fillId="4" borderId="2" xfId="2" applyNumberFormat="1" applyFont="1" applyFill="1" applyBorder="1" applyAlignment="1">
      <alignment horizontal="center" vertical="center" wrapText="1"/>
    </xf>
    <xf numFmtId="43" fontId="7" fillId="0" borderId="0" xfId="3" applyFont="1" applyAlignment="1">
      <alignment vertical="center"/>
    </xf>
    <xf numFmtId="0" fontId="7" fillId="0" borderId="0" xfId="2" applyFont="1" applyAlignment="1">
      <alignment vertical="center"/>
    </xf>
    <xf numFmtId="43" fontId="3" fillId="4" borderId="2" xfId="3" applyFont="1" applyFill="1" applyBorder="1" applyAlignment="1">
      <alignment horizontal="center" vertical="center" wrapText="1"/>
    </xf>
    <xf numFmtId="43" fontId="3" fillId="2" borderId="2" xfId="3" applyFont="1" applyFill="1" applyBorder="1" applyAlignment="1">
      <alignment horizontal="center" vertical="center" wrapText="1"/>
    </xf>
    <xf numFmtId="165" fontId="4" fillId="0" borderId="0" xfId="2" applyNumberFormat="1" applyFont="1" applyAlignment="1">
      <alignment vertical="center" wrapText="1"/>
    </xf>
    <xf numFmtId="0" fontId="3" fillId="4" borderId="2" xfId="2" applyFont="1" applyFill="1" applyBorder="1" applyAlignment="1">
      <alignment horizontal="left" vertical="center" wrapText="1"/>
    </xf>
    <xf numFmtId="43" fontId="3" fillId="4" borderId="2" xfId="2" applyNumberFormat="1" applyFont="1" applyFill="1" applyBorder="1" applyAlignment="1">
      <alignment horizontal="center" vertical="center" wrapText="1"/>
    </xf>
    <xf numFmtId="165" fontId="3" fillId="4" borderId="2" xfId="2" applyNumberFormat="1" applyFont="1" applyFill="1" applyBorder="1" applyAlignment="1">
      <alignment horizontal="center" vertical="center" wrapText="1"/>
    </xf>
    <xf numFmtId="166" fontId="3" fillId="4" borderId="2" xfId="2" applyNumberFormat="1" applyFont="1" applyFill="1" applyBorder="1" applyAlignment="1">
      <alignment horizontal="center" vertical="center" wrapText="1"/>
    </xf>
    <xf numFmtId="164" fontId="3" fillId="4" borderId="2" xfId="2" applyNumberFormat="1" applyFont="1" applyFill="1" applyBorder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164" fontId="7" fillId="0" borderId="0" xfId="2" applyNumberFormat="1" applyFont="1" applyAlignment="1">
      <alignment vertical="center"/>
    </xf>
    <xf numFmtId="164" fontId="6" fillId="0" borderId="1" xfId="2" applyNumberFormat="1" applyFont="1" applyBorder="1" applyAlignment="1">
      <alignment vertical="center" wrapText="1"/>
    </xf>
    <xf numFmtId="43" fontId="6" fillId="0" borderId="1" xfId="3" applyFont="1" applyBorder="1" applyAlignment="1">
      <alignment vertical="center" wrapText="1"/>
    </xf>
    <xf numFmtId="43" fontId="7" fillId="0" borderId="0" xfId="3" applyFont="1"/>
    <xf numFmtId="0" fontId="6" fillId="4" borderId="2" xfId="2" applyFont="1" applyFill="1" applyBorder="1" applyAlignment="1">
      <alignment horizontal="left" vertical="center" wrapText="1"/>
    </xf>
    <xf numFmtId="164" fontId="6" fillId="4" borderId="2" xfId="2" applyNumberFormat="1" applyFont="1" applyFill="1" applyBorder="1" applyAlignment="1">
      <alignment horizontal="center" vertical="center" wrapText="1"/>
    </xf>
    <xf numFmtId="43" fontId="6" fillId="4" borderId="2" xfId="3" applyFont="1" applyFill="1" applyBorder="1" applyAlignment="1">
      <alignment horizontal="center" vertical="center" wrapText="1"/>
    </xf>
    <xf numFmtId="43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3" fillId="2" borderId="2" xfId="2" applyFont="1" applyFill="1" applyBorder="1" applyAlignment="1">
      <alignment horizontal="left" vertical="center" wrapText="1"/>
    </xf>
    <xf numFmtId="164" fontId="3" fillId="2" borderId="2" xfId="2" applyNumberFormat="1" applyFont="1" applyFill="1" applyBorder="1" applyAlignment="1">
      <alignment horizontal="center" vertical="center" wrapText="1"/>
    </xf>
    <xf numFmtId="43" fontId="3" fillId="2" borderId="2" xfId="2" applyNumberFormat="1" applyFont="1" applyFill="1" applyBorder="1" applyAlignment="1">
      <alignment horizontal="center" vertical="center" wrapText="1"/>
    </xf>
    <xf numFmtId="164" fontId="3" fillId="2" borderId="2" xfId="2" applyNumberFormat="1" applyFont="1" applyFill="1" applyBorder="1" applyAlignment="1">
      <alignment horizontal="center" vertical="center"/>
    </xf>
    <xf numFmtId="4" fontId="3" fillId="2" borderId="2" xfId="2" applyNumberFormat="1" applyFont="1" applyFill="1" applyBorder="1" applyAlignment="1">
      <alignment horizontal="center" vertical="center" wrapText="1"/>
    </xf>
    <xf numFmtId="4" fontId="3" fillId="5" borderId="2" xfId="2" applyNumberFormat="1" applyFont="1" applyFill="1" applyBorder="1" applyAlignment="1">
      <alignment horizontal="center" vertical="center" wrapText="1"/>
    </xf>
    <xf numFmtId="167" fontId="4" fillId="0" borderId="0" xfId="2" applyNumberFormat="1" applyFont="1"/>
    <xf numFmtId="0" fontId="10" fillId="3" borderId="0" xfId="0" applyFont="1" applyFill="1" applyAlignment="1">
      <alignment vertical="center"/>
    </xf>
    <xf numFmtId="164" fontId="4" fillId="0" borderId="0" xfId="2" applyNumberFormat="1" applyFont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</cellXfs>
  <cellStyles count="6">
    <cellStyle name="Millares" xfId="1" builtinId="3"/>
    <cellStyle name="Millares 2 2" xfId="5" xr:uid="{5E12A476-1AB5-4DD2-9578-BBA7772C093D}"/>
    <cellStyle name="Millares 4 2" xfId="3" xr:uid="{BE9DC830-4928-4DD0-ABA5-1DBF3AE59F07}"/>
    <cellStyle name="Normal" xfId="0" builtinId="0"/>
    <cellStyle name="Normal 3 2" xfId="2" xr:uid="{ADFE75F5-A0EA-4941-BD1A-4548E4B498E3}"/>
    <cellStyle name="Porcentual 3 2" xfId="4" xr:uid="{E2565F41-30A6-4DFC-9ECD-52D1A6F959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2000250</xdr:colOff>
      <xdr:row>1</xdr:row>
      <xdr:rowOff>23813</xdr:rowOff>
    </xdr:from>
    <xdr:to>
      <xdr:col>2</xdr:col>
      <xdr:colOff>211504</xdr:colOff>
      <xdr:row>4</xdr:row>
      <xdr:rowOff>71437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FCC1B00A-0CD3-4544-95C7-6521960ACDF2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t="10902" b="14966"/>
        <a:stretch/>
      </xdr:blipFill>
      <xdr:spPr bwMode="auto">
        <a:xfrm>
          <a:off x="2000250" y="404813"/>
          <a:ext cx="3402379" cy="1452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1047750</xdr:colOff>
      <xdr:row>0</xdr:row>
      <xdr:rowOff>142877</xdr:rowOff>
    </xdr:from>
    <xdr:to>
      <xdr:col>13</xdr:col>
      <xdr:colOff>142874</xdr:colOff>
      <xdr:row>4</xdr:row>
      <xdr:rowOff>322149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74F620-FB19-425E-8BDE-547263CA4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500" y="142877"/>
          <a:ext cx="2643187" cy="19652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Nueva%20carpeta\Escritorio\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727D4-EC9A-458C-991F-57545688561C}">
  <sheetPr filterMode="1">
    <tabColor theme="5" tint="0.59999389629810485"/>
  </sheetPr>
  <dimension ref="A1:AB132"/>
  <sheetViews>
    <sheetView showGridLines="0" tabSelected="1" topLeftCell="B1" zoomScale="40" zoomScaleNormal="40" zoomScaleSheetLayoutView="14" workbookViewId="0">
      <selection activeCell="F101" sqref="F101"/>
    </sheetView>
  </sheetViews>
  <sheetFormatPr baseColWidth="10" defaultColWidth="9.140625" defaultRowHeight="28.5" x14ac:dyDescent="0.45"/>
  <cols>
    <col min="1" max="1" width="12.28515625" style="1" hidden="1" customWidth="1"/>
    <col min="2" max="2" width="77.7109375" style="3" customWidth="1"/>
    <col min="3" max="3" width="27.7109375" style="3" customWidth="1"/>
    <col min="4" max="4" width="29.7109375" style="3" customWidth="1"/>
    <col min="5" max="5" width="28.28515625" style="11" customWidth="1"/>
    <col min="6" max="6" width="30.85546875" style="11" customWidth="1"/>
    <col min="7" max="7" width="30.85546875" style="3" customWidth="1"/>
    <col min="8" max="8" width="27.5703125" style="11" customWidth="1"/>
    <col min="9" max="9" width="24.42578125" style="3" customWidth="1"/>
    <col min="10" max="10" width="21.28515625" style="11" customWidth="1"/>
    <col min="11" max="11" width="26.140625" style="11" customWidth="1"/>
    <col min="12" max="12" width="26.28515625" style="3" customWidth="1"/>
    <col min="13" max="13" width="26.85546875" style="11" customWidth="1"/>
    <col min="14" max="14" width="23.85546875" style="11" customWidth="1"/>
    <col min="15" max="15" width="25.7109375" style="11" customWidth="1"/>
    <col min="16" max="16" width="12" style="3" bestFit="1" customWidth="1"/>
    <col min="17" max="17" width="96.7109375" style="3" bestFit="1" customWidth="1"/>
    <col min="18" max="18" width="9.140625" style="3"/>
    <col min="19" max="26" width="6" style="3" bestFit="1" customWidth="1"/>
    <col min="27" max="28" width="14.85546875" style="3" bestFit="1" customWidth="1"/>
    <col min="29" max="16384" width="9.140625" style="3"/>
  </cols>
  <sheetData>
    <row r="1" spans="1:28" ht="30" customHeight="1" x14ac:dyDescent="0.45">
      <c r="A1" s="1" t="e">
        <f>+'[1]Estado de cuenta de suplidores'!#REF!</f>
        <v>#REF!</v>
      </c>
      <c r="B1" s="85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2"/>
      <c r="Q1" s="4" t="s">
        <v>1</v>
      </c>
    </row>
    <row r="2" spans="1:28" ht="28.5" customHeight="1" x14ac:dyDescent="0.45">
      <c r="B2" s="85" t="s">
        <v>105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2"/>
      <c r="Q2" s="5" t="s">
        <v>2</v>
      </c>
    </row>
    <row r="3" spans="1:28" x14ac:dyDescent="0.45">
      <c r="B3" s="85" t="s">
        <v>3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2"/>
      <c r="Q3" s="5" t="s">
        <v>4</v>
      </c>
    </row>
    <row r="4" spans="1:28" ht="54" customHeight="1" x14ac:dyDescent="0.45">
      <c r="B4" s="85" t="s">
        <v>5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2"/>
      <c r="Q4" s="5" t="s">
        <v>6</v>
      </c>
    </row>
    <row r="5" spans="1:28" x14ac:dyDescent="0.45">
      <c r="B5" s="86" t="s">
        <v>7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6"/>
      <c r="Q5" s="5" t="s">
        <v>8</v>
      </c>
    </row>
    <row r="6" spans="1:28" x14ac:dyDescent="0.45">
      <c r="B6" s="7"/>
      <c r="C6" s="8"/>
      <c r="D6" s="8"/>
      <c r="E6" s="9"/>
      <c r="F6" s="9"/>
      <c r="G6" s="8"/>
      <c r="H6" s="10"/>
      <c r="J6" s="10"/>
      <c r="K6" s="10"/>
      <c r="M6" s="10"/>
      <c r="N6" s="10"/>
      <c r="Q6" s="5" t="s">
        <v>9</v>
      </c>
    </row>
    <row r="7" spans="1:28" x14ac:dyDescent="0.45">
      <c r="B7" s="12" t="s">
        <v>10</v>
      </c>
      <c r="C7" s="13" t="s">
        <v>11</v>
      </c>
      <c r="D7" s="13" t="s">
        <v>12</v>
      </c>
      <c r="E7" s="14" t="s">
        <v>13</v>
      </c>
      <c r="F7" s="14" t="s">
        <v>14</v>
      </c>
      <c r="G7" s="13" t="s">
        <v>15</v>
      </c>
      <c r="H7" s="14" t="s">
        <v>16</v>
      </c>
      <c r="I7" s="13" t="s">
        <v>17</v>
      </c>
      <c r="J7" s="14" t="s">
        <v>18</v>
      </c>
      <c r="K7" s="14" t="s">
        <v>19</v>
      </c>
      <c r="L7" s="13" t="s">
        <v>20</v>
      </c>
      <c r="M7" s="14" t="s">
        <v>21</v>
      </c>
      <c r="N7" s="14" t="s">
        <v>22</v>
      </c>
      <c r="O7" s="14" t="s">
        <v>23</v>
      </c>
      <c r="AA7" s="15">
        <f>SUM(S8:AA8)</f>
        <v>11.029108875781253</v>
      </c>
      <c r="AB7" s="15">
        <f>+AA7+AB8</f>
        <v>13.989108875781252</v>
      </c>
    </row>
    <row r="8" spans="1:28" s="1" customFormat="1" ht="26.25" hidden="1" x14ac:dyDescent="0.25">
      <c r="B8" s="16" t="s">
        <v>24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S8" s="18">
        <v>1</v>
      </c>
      <c r="T8" s="18">
        <v>1.05</v>
      </c>
      <c r="U8" s="18">
        <f t="shared" ref="U8:Z8" si="0">+T8*1.05</f>
        <v>1.1025</v>
      </c>
      <c r="V8" s="18">
        <f t="shared" si="0"/>
        <v>1.1576250000000001</v>
      </c>
      <c r="W8" s="18">
        <f t="shared" si="0"/>
        <v>1.2155062500000002</v>
      </c>
      <c r="X8" s="18">
        <f t="shared" si="0"/>
        <v>1.2762815625000004</v>
      </c>
      <c r="Y8" s="18">
        <f t="shared" si="0"/>
        <v>1.3400956406250004</v>
      </c>
      <c r="Z8" s="18">
        <f t="shared" si="0"/>
        <v>1.4071004226562505</v>
      </c>
      <c r="AA8" s="18">
        <v>1.48</v>
      </c>
      <c r="AB8" s="18">
        <f>+AA8*2</f>
        <v>2.96</v>
      </c>
    </row>
    <row r="9" spans="1:28" ht="26.25" customHeight="1" x14ac:dyDescent="0.45">
      <c r="B9" s="19" t="s">
        <v>25</v>
      </c>
      <c r="C9" s="20">
        <f>SUM(D9:O9)</f>
        <v>0</v>
      </c>
      <c r="D9" s="21">
        <f>D11+D10+D13+D14</f>
        <v>0</v>
      </c>
      <c r="E9" s="22">
        <f>+E11+E14+E10</f>
        <v>0</v>
      </c>
      <c r="F9" s="22">
        <v>0</v>
      </c>
      <c r="G9" s="23">
        <f>+G10+G11+G14</f>
        <v>0</v>
      </c>
      <c r="H9" s="22">
        <f>+H11+H14+H10</f>
        <v>0</v>
      </c>
      <c r="I9" s="22">
        <f>+I10+I11+I14</f>
        <v>0</v>
      </c>
      <c r="J9" s="22">
        <f>+J10+J11+J14</f>
        <v>0</v>
      </c>
      <c r="K9" s="22">
        <f>+K10+K11+K14</f>
        <v>0</v>
      </c>
      <c r="L9" s="24">
        <f>L10+L11+L13+L14</f>
        <v>0</v>
      </c>
      <c r="M9" s="22">
        <f>+M10+M11+M14</f>
        <v>0</v>
      </c>
      <c r="N9" s="24">
        <v>0</v>
      </c>
      <c r="O9" s="24">
        <f>+O14+O11+O10+O13</f>
        <v>0</v>
      </c>
      <c r="S9" s="25"/>
    </row>
    <row r="10" spans="1:28" ht="26.25" customHeight="1" x14ac:dyDescent="0.45">
      <c r="B10" s="26" t="s">
        <v>26</v>
      </c>
      <c r="C10" s="27">
        <f t="shared" ref="C10:C72" si="1">SUM(D10:O10)</f>
        <v>0</v>
      </c>
      <c r="D10" s="28"/>
      <c r="E10" s="29"/>
      <c r="F10" s="29"/>
      <c r="G10" s="30"/>
      <c r="H10" s="29"/>
      <c r="I10" s="29"/>
      <c r="J10" s="29"/>
      <c r="K10" s="29"/>
      <c r="L10" s="29"/>
      <c r="M10" s="29"/>
      <c r="N10" s="31"/>
      <c r="O10" s="31"/>
    </row>
    <row r="11" spans="1:28" ht="41.25" customHeight="1" x14ac:dyDescent="0.45">
      <c r="B11" s="26" t="s">
        <v>27</v>
      </c>
      <c r="C11" s="27"/>
      <c r="D11" s="32"/>
      <c r="E11" s="29"/>
      <c r="F11" s="29">
        <v>25403.34</v>
      </c>
      <c r="G11" s="33"/>
      <c r="H11" s="29"/>
      <c r="I11" s="29"/>
      <c r="J11" s="29"/>
      <c r="K11" s="29"/>
      <c r="L11" s="29"/>
      <c r="M11" s="29"/>
      <c r="N11" s="31"/>
      <c r="O11" s="31"/>
    </row>
    <row r="12" spans="1:28" s="1" customFormat="1" ht="52.5" hidden="1" x14ac:dyDescent="0.25">
      <c r="B12" s="34" t="s">
        <v>28</v>
      </c>
      <c r="C12" s="35">
        <f t="shared" si="1"/>
        <v>1571317.48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7">
        <v>1571317.48</v>
      </c>
    </row>
    <row r="13" spans="1:28" s="1" customFormat="1" ht="22.5" customHeight="1" x14ac:dyDescent="0.25">
      <c r="B13" s="34" t="s">
        <v>29</v>
      </c>
      <c r="C13" s="35">
        <f t="shared" si="1"/>
        <v>0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1"/>
    </row>
    <row r="14" spans="1:28" s="1" customFormat="1" ht="21" customHeight="1" x14ac:dyDescent="0.25">
      <c r="B14" s="34" t="s">
        <v>30</v>
      </c>
      <c r="C14" s="35">
        <f t="shared" si="1"/>
        <v>0</v>
      </c>
      <c r="D14" s="36"/>
      <c r="E14" s="36"/>
      <c r="F14" s="36"/>
      <c r="G14" s="36"/>
      <c r="H14" s="36"/>
      <c r="I14" s="36"/>
      <c r="J14" s="38"/>
      <c r="K14" s="39"/>
      <c r="L14" s="36"/>
      <c r="M14" s="36"/>
      <c r="N14" s="36"/>
      <c r="O14" s="31"/>
    </row>
    <row r="15" spans="1:28" ht="39.75" customHeight="1" x14ac:dyDescent="0.45">
      <c r="B15" s="19" t="s">
        <v>31</v>
      </c>
      <c r="C15" s="20">
        <f>SUM(D15:O15)</f>
        <v>123599.33</v>
      </c>
      <c r="D15" s="40">
        <f>SUM(D16:D24)</f>
        <v>27040.28</v>
      </c>
      <c r="E15" s="22">
        <f>E16+E17+E18+E19+E20+E21+E22+E23+E24</f>
        <v>7500</v>
      </c>
      <c r="F15" s="22">
        <f>F16+F17+F18+F19+F20+F21+F22+F23+F24</f>
        <v>31444.559999999998</v>
      </c>
      <c r="G15" s="41">
        <f>+G16+G18+G19+G20+G22+G23</f>
        <v>18849</v>
      </c>
      <c r="H15" s="22">
        <f>+H16+H17+H18+H19+H20+H22+H23</f>
        <v>38765.490000000005</v>
      </c>
      <c r="I15" s="22">
        <f>+I16+I17+I18+I19+I20+I21+I22+I23+I24</f>
        <v>0</v>
      </c>
      <c r="J15" s="22">
        <f>+J16+J17+J18+J19+J20+J22+J23</f>
        <v>0</v>
      </c>
      <c r="K15" s="22">
        <f>+K16+K17+K18+K19+K20+K21+K22+K23+K24</f>
        <v>0</v>
      </c>
      <c r="L15" s="22">
        <f>+L16+L21+L24+L17+L18+L19+L20+L22+L23</f>
        <v>0</v>
      </c>
      <c r="M15" s="22">
        <f>M16+M18+M19+M20+M22+M24+M23</f>
        <v>0</v>
      </c>
      <c r="N15" s="37">
        <f>+N16+N18+N22+N19+N20+N17+O16</f>
        <v>0</v>
      </c>
      <c r="O15" s="37">
        <f>+O16+O17+O18+O19+O20+O21+O22+O24+O23</f>
        <v>0</v>
      </c>
    </row>
    <row r="16" spans="1:28" ht="54.75" customHeight="1" x14ac:dyDescent="0.45">
      <c r="B16" s="26" t="s">
        <v>32</v>
      </c>
      <c r="C16" s="27"/>
      <c r="D16" s="32">
        <v>8040.28</v>
      </c>
      <c r="E16" s="29">
        <v>0</v>
      </c>
      <c r="F16" s="29">
        <v>15970.56</v>
      </c>
      <c r="G16" s="33">
        <v>0</v>
      </c>
      <c r="H16" s="42">
        <v>22966.49</v>
      </c>
      <c r="I16" s="29"/>
      <c r="J16" s="29"/>
      <c r="K16" s="29"/>
      <c r="L16" s="29"/>
      <c r="M16" s="29"/>
      <c r="N16" s="31"/>
      <c r="O16" s="31"/>
    </row>
    <row r="17" spans="2:16" ht="51" customHeight="1" x14ac:dyDescent="0.45">
      <c r="B17" s="26" t="s">
        <v>33</v>
      </c>
      <c r="C17" s="27"/>
      <c r="D17" s="32"/>
      <c r="E17" s="42"/>
      <c r="F17" s="29"/>
      <c r="G17" s="33"/>
      <c r="H17" s="29"/>
      <c r="I17" s="29"/>
      <c r="J17" s="29"/>
      <c r="K17" s="29"/>
      <c r="L17" s="29"/>
      <c r="M17" s="29"/>
      <c r="N17" s="31"/>
      <c r="O17" s="31"/>
    </row>
    <row r="18" spans="2:16" ht="26.25" customHeight="1" x14ac:dyDescent="0.45">
      <c r="B18" s="26" t="s">
        <v>34</v>
      </c>
      <c r="C18" s="27"/>
      <c r="D18" s="32"/>
      <c r="E18" s="29"/>
      <c r="F18" s="29">
        <v>15474</v>
      </c>
      <c r="G18" s="33">
        <v>14349</v>
      </c>
      <c r="H18" s="29">
        <v>9799</v>
      </c>
      <c r="I18" s="29"/>
      <c r="J18" s="29"/>
      <c r="K18" s="29"/>
      <c r="L18" s="29"/>
      <c r="M18" s="29"/>
      <c r="N18" s="43"/>
      <c r="O18" s="31"/>
    </row>
    <row r="19" spans="2:16" ht="25.5" customHeight="1" x14ac:dyDescent="0.45">
      <c r="B19" s="26" t="s">
        <v>35</v>
      </c>
      <c r="C19" s="27"/>
      <c r="D19" s="32">
        <v>19000</v>
      </c>
      <c r="E19" s="29">
        <v>7500</v>
      </c>
      <c r="F19" s="29">
        <v>0</v>
      </c>
      <c r="G19" s="33">
        <v>0</v>
      </c>
      <c r="H19" s="29"/>
      <c r="I19" s="29"/>
      <c r="J19" s="29"/>
      <c r="K19" s="29"/>
      <c r="L19" s="29"/>
      <c r="M19" s="29"/>
      <c r="N19" s="31"/>
      <c r="O19" s="31"/>
    </row>
    <row r="20" spans="2:16" ht="26.25" customHeight="1" x14ac:dyDescent="0.45">
      <c r="B20" s="26" t="s">
        <v>36</v>
      </c>
      <c r="C20" s="27"/>
      <c r="D20" s="32"/>
      <c r="E20" s="29"/>
      <c r="F20" s="29"/>
      <c r="G20" s="33"/>
      <c r="H20" s="29"/>
      <c r="I20" s="29"/>
      <c r="J20" s="29"/>
      <c r="K20" s="29"/>
      <c r="L20" s="29"/>
      <c r="M20" s="29"/>
      <c r="N20" s="31"/>
      <c r="O20" s="31"/>
    </row>
    <row r="21" spans="2:16" ht="26.25" customHeight="1" x14ac:dyDescent="0.45">
      <c r="B21" s="26" t="s">
        <v>37</v>
      </c>
      <c r="C21" s="27"/>
      <c r="D21" s="32"/>
      <c r="E21" s="29"/>
      <c r="F21" s="29"/>
      <c r="G21" s="33"/>
      <c r="H21" s="29"/>
      <c r="I21" s="29"/>
      <c r="J21" s="29"/>
      <c r="K21" s="29"/>
      <c r="L21" s="29"/>
      <c r="M21" s="29"/>
      <c r="N21" s="31"/>
      <c r="O21" s="31"/>
    </row>
    <row r="22" spans="2:16" ht="26.25" customHeight="1" x14ac:dyDescent="0.45">
      <c r="B22" s="26" t="s">
        <v>38</v>
      </c>
      <c r="C22" s="27"/>
      <c r="D22" s="32"/>
      <c r="E22" s="29"/>
      <c r="F22" s="29"/>
      <c r="G22" s="33"/>
      <c r="H22" s="29">
        <v>6000</v>
      </c>
      <c r="I22" s="29"/>
      <c r="J22" s="29"/>
      <c r="K22" s="29"/>
      <c r="L22" s="29"/>
      <c r="M22" s="44"/>
      <c r="N22" s="31"/>
      <c r="O22" s="45"/>
    </row>
    <row r="23" spans="2:16" ht="57" x14ac:dyDescent="0.45">
      <c r="B23" s="26" t="s">
        <v>39</v>
      </c>
      <c r="C23" s="27"/>
      <c r="D23" s="32"/>
      <c r="E23" s="42">
        <v>0</v>
      </c>
      <c r="F23" s="29">
        <v>0</v>
      </c>
      <c r="G23" s="33">
        <v>4500</v>
      </c>
      <c r="H23" s="29"/>
      <c r="I23" s="29"/>
      <c r="J23" s="29"/>
      <c r="K23" s="29"/>
      <c r="L23" s="29"/>
      <c r="M23" s="29"/>
      <c r="N23" s="31"/>
      <c r="O23" s="31"/>
    </row>
    <row r="24" spans="2:16" ht="57" x14ac:dyDescent="0.45">
      <c r="B24" s="26" t="s">
        <v>40</v>
      </c>
      <c r="C24" s="27"/>
      <c r="D24" s="32"/>
      <c r="E24" s="29"/>
      <c r="F24" s="29"/>
      <c r="G24" s="30"/>
      <c r="H24" s="29"/>
      <c r="I24" s="29"/>
      <c r="J24" s="29"/>
      <c r="K24" s="29"/>
      <c r="L24" s="29"/>
      <c r="M24" s="29"/>
      <c r="N24" s="31"/>
      <c r="O24" s="31"/>
    </row>
    <row r="25" spans="2:16" ht="26.25" customHeight="1" x14ac:dyDescent="0.45">
      <c r="B25" s="19" t="s">
        <v>41</v>
      </c>
      <c r="C25" s="46">
        <f>SUM(D25:O25)</f>
        <v>950657.5</v>
      </c>
      <c r="D25" s="47">
        <f>SUM(D26:D34)</f>
        <v>57367.43</v>
      </c>
      <c r="E25" s="22">
        <f>E26+E27+E28+E30+E29+E31+E32+E34</f>
        <v>24307.8</v>
      </c>
      <c r="F25" s="22">
        <f>F26+F27+F28+F29+F30+F31+F32+F34</f>
        <v>295339</v>
      </c>
      <c r="G25" s="22">
        <f>G26+G27+G28+G29+G30+G31+G32+G34</f>
        <v>266460.09999999998</v>
      </c>
      <c r="H25" s="22">
        <f>H28+H29+H30+H31+H32+H34++H26+H27</f>
        <v>307183.17</v>
      </c>
      <c r="I25" s="22">
        <f>I26+I32+I34+I29</f>
        <v>0</v>
      </c>
      <c r="J25" s="22">
        <f>+J28+J32+J34+J29+J26</f>
        <v>0</v>
      </c>
      <c r="K25" s="22">
        <f>+K26+K28+K32+K34+K29</f>
        <v>0</v>
      </c>
      <c r="L25" s="22">
        <f>L26+L32+L34+L27+L28+L29+L30+L31</f>
        <v>0</v>
      </c>
      <c r="M25" s="22">
        <f>M26+M32+M34+M29</f>
        <v>0</v>
      </c>
      <c r="N25" s="37">
        <f>+N26+N32+N34+N28+N29</f>
        <v>0</v>
      </c>
      <c r="O25" s="37">
        <f>O26+Q28+O28+O30+O32+O34+O29</f>
        <v>0</v>
      </c>
      <c r="P25" s="40"/>
    </row>
    <row r="26" spans="2:16" ht="26.25" customHeight="1" x14ac:dyDescent="0.45">
      <c r="B26" s="26" t="s">
        <v>42</v>
      </c>
      <c r="C26" s="29"/>
      <c r="D26" s="48">
        <v>0</v>
      </c>
      <c r="E26" s="29">
        <v>0</v>
      </c>
      <c r="F26" s="29">
        <v>218415</v>
      </c>
      <c r="G26" s="33">
        <v>157825</v>
      </c>
      <c r="H26" s="29">
        <v>215600</v>
      </c>
      <c r="I26" s="29"/>
      <c r="J26" s="29"/>
      <c r="K26" s="29"/>
      <c r="L26" s="29"/>
      <c r="M26" s="29"/>
      <c r="N26" s="31"/>
      <c r="O26" s="31"/>
    </row>
    <row r="27" spans="2:16" ht="26.25" customHeight="1" x14ac:dyDescent="0.45">
      <c r="B27" s="26" t="s">
        <v>43</v>
      </c>
      <c r="C27" s="29"/>
      <c r="D27" s="48"/>
      <c r="E27" s="29"/>
      <c r="F27" s="29"/>
      <c r="G27" s="33"/>
      <c r="H27" s="29"/>
      <c r="I27" s="29"/>
      <c r="J27" s="29"/>
      <c r="K27" s="29"/>
      <c r="L27" s="29"/>
      <c r="M27" s="29"/>
      <c r="N27" s="31"/>
      <c r="O27" s="31"/>
    </row>
    <row r="28" spans="2:16" ht="26.25" customHeight="1" x14ac:dyDescent="0.45">
      <c r="B28" s="26" t="s">
        <v>44</v>
      </c>
      <c r="C28" s="29"/>
      <c r="D28" s="48"/>
      <c r="E28" s="29"/>
      <c r="F28" s="29">
        <v>32164.46</v>
      </c>
      <c r="G28" s="33">
        <v>7000</v>
      </c>
      <c r="H28" s="29">
        <v>1500</v>
      </c>
      <c r="I28" s="29"/>
      <c r="J28" s="29"/>
      <c r="K28" s="29"/>
      <c r="L28" s="29"/>
      <c r="M28" s="29"/>
      <c r="N28" s="43"/>
      <c r="O28" s="31"/>
    </row>
    <row r="29" spans="2:16" ht="26.25" customHeight="1" x14ac:dyDescent="0.45">
      <c r="B29" s="26" t="s">
        <v>45</v>
      </c>
      <c r="C29" s="29"/>
      <c r="D29" s="48"/>
      <c r="E29" s="29"/>
      <c r="F29" s="29"/>
      <c r="G29" s="33">
        <v>0</v>
      </c>
      <c r="H29" s="29"/>
      <c r="I29" s="29"/>
      <c r="J29" s="29"/>
      <c r="K29" s="29"/>
      <c r="L29" s="29"/>
      <c r="M29" s="29"/>
      <c r="N29" s="31"/>
      <c r="O29" s="31"/>
    </row>
    <row r="30" spans="2:16" ht="26.25" customHeight="1" x14ac:dyDescent="0.45">
      <c r="B30" s="26" t="s">
        <v>46</v>
      </c>
      <c r="C30" s="29"/>
      <c r="D30" s="48"/>
      <c r="E30" s="29"/>
      <c r="F30" s="29"/>
      <c r="G30" s="33"/>
      <c r="H30" s="29"/>
      <c r="I30" s="29"/>
      <c r="J30" s="29"/>
      <c r="K30" s="29"/>
      <c r="L30" s="29"/>
      <c r="M30" s="29"/>
      <c r="N30" s="31"/>
      <c r="O30" s="31"/>
    </row>
    <row r="31" spans="2:16" ht="26.25" customHeight="1" x14ac:dyDescent="0.45">
      <c r="B31" s="26" t="s">
        <v>47</v>
      </c>
      <c r="C31" s="29"/>
      <c r="D31" s="48"/>
      <c r="E31" s="29"/>
      <c r="F31" s="29"/>
      <c r="G31" s="33"/>
      <c r="H31" s="29"/>
      <c r="I31" s="29"/>
      <c r="J31" s="29"/>
      <c r="K31" s="29"/>
      <c r="L31" s="29"/>
      <c r="M31" s="29"/>
      <c r="N31" s="31"/>
      <c r="O31" s="37"/>
    </row>
    <row r="32" spans="2:16" ht="26.25" customHeight="1" x14ac:dyDescent="0.45">
      <c r="B32" s="26" t="s">
        <v>48</v>
      </c>
      <c r="C32" s="29"/>
      <c r="D32" s="48">
        <v>57367.43</v>
      </c>
      <c r="E32" s="29">
        <v>23872.799999999999</v>
      </c>
      <c r="F32" s="29">
        <v>29759.54</v>
      </c>
      <c r="G32" s="33">
        <v>61025</v>
      </c>
      <c r="H32" s="29">
        <v>87749.86</v>
      </c>
      <c r="I32" s="29"/>
      <c r="J32" s="29"/>
      <c r="K32" s="29"/>
      <c r="L32" s="29"/>
      <c r="M32" s="29"/>
      <c r="N32" s="31"/>
      <c r="O32" s="31"/>
    </row>
    <row r="33" spans="2:16" s="1" customFormat="1" ht="78.75" hidden="1" x14ac:dyDescent="0.25">
      <c r="B33" s="34" t="s">
        <v>49</v>
      </c>
      <c r="C33" s="35">
        <f t="shared" si="1"/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29"/>
      <c r="O33" s="31"/>
    </row>
    <row r="34" spans="2:16" ht="26.25" customHeight="1" x14ac:dyDescent="0.45">
      <c r="B34" s="26" t="s">
        <v>50</v>
      </c>
      <c r="C34" s="29"/>
      <c r="D34" s="48"/>
      <c r="E34" s="29">
        <v>435</v>
      </c>
      <c r="F34" s="29">
        <v>15000</v>
      </c>
      <c r="G34" s="33">
        <v>40610.1</v>
      </c>
      <c r="H34" s="29">
        <v>2333.31</v>
      </c>
      <c r="I34" s="29"/>
      <c r="J34" s="29"/>
      <c r="K34" s="29"/>
      <c r="L34" s="29"/>
      <c r="M34" s="29"/>
      <c r="N34" s="31"/>
      <c r="O34" s="45"/>
    </row>
    <row r="35" spans="2:16" s="1" customFormat="1" hidden="1" x14ac:dyDescent="0.25">
      <c r="B35" s="49" t="s">
        <v>51</v>
      </c>
      <c r="C35" s="50">
        <f t="shared" si="1"/>
        <v>609496.02</v>
      </c>
      <c r="D35" s="51">
        <f>SUM(D36:D42)</f>
        <v>0</v>
      </c>
      <c r="E35" s="52">
        <f t="shared" ref="E35:P35" si="2">SUM(E36:E42)</f>
        <v>0</v>
      </c>
      <c r="F35" s="52">
        <f t="shared" si="2"/>
        <v>0</v>
      </c>
      <c r="G35" s="51">
        <f t="shared" si="2"/>
        <v>0</v>
      </c>
      <c r="H35" s="52">
        <f t="shared" si="2"/>
        <v>0</v>
      </c>
      <c r="I35" s="52">
        <f t="shared" si="2"/>
        <v>0</v>
      </c>
      <c r="J35" s="52">
        <f t="shared" si="2"/>
        <v>0</v>
      </c>
      <c r="K35" s="52">
        <f t="shared" si="2"/>
        <v>0</v>
      </c>
      <c r="L35" s="52">
        <f t="shared" si="2"/>
        <v>0</v>
      </c>
      <c r="M35" s="52">
        <f t="shared" si="2"/>
        <v>0</v>
      </c>
      <c r="N35" s="29">
        <v>609496.02</v>
      </c>
      <c r="O35" s="45"/>
      <c r="P35" s="53">
        <f t="shared" si="2"/>
        <v>0</v>
      </c>
    </row>
    <row r="36" spans="2:16" s="1" customFormat="1" ht="52.5" hidden="1" x14ac:dyDescent="0.25">
      <c r="B36" s="34" t="s">
        <v>52</v>
      </c>
      <c r="C36" s="35">
        <f t="shared" si="1"/>
        <v>256287.76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29">
        <v>216847.87</v>
      </c>
      <c r="O36" s="45">
        <v>39439.89</v>
      </c>
      <c r="P36" s="36">
        <v>0</v>
      </c>
    </row>
    <row r="37" spans="2:16" s="1" customFormat="1" ht="52.5" hidden="1" x14ac:dyDescent="0.25">
      <c r="B37" s="34" t="s">
        <v>53</v>
      </c>
      <c r="C37" s="35">
        <f t="shared" si="1"/>
        <v>585504.57000000007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22">
        <v>585504.57000000007</v>
      </c>
      <c r="O37" s="45"/>
      <c r="P37" s="36">
        <v>0</v>
      </c>
    </row>
    <row r="38" spans="2:16" s="1" customFormat="1" ht="52.5" hidden="1" x14ac:dyDescent="0.25">
      <c r="B38" s="34" t="s">
        <v>54</v>
      </c>
      <c r="C38" s="35">
        <f t="shared" si="1"/>
        <v>257841.38999999998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29">
        <v>238341.96</v>
      </c>
      <c r="O38" s="45">
        <v>19499.43</v>
      </c>
      <c r="P38" s="36">
        <v>0</v>
      </c>
    </row>
    <row r="39" spans="2:16" s="1" customFormat="1" ht="52.5" hidden="1" x14ac:dyDescent="0.25">
      <c r="B39" s="34" t="s">
        <v>55</v>
      </c>
      <c r="C39" s="35">
        <f t="shared" si="1"/>
        <v>4944492.34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29"/>
      <c r="O39" s="54">
        <v>4944492.34</v>
      </c>
      <c r="P39" s="36">
        <v>0</v>
      </c>
    </row>
    <row r="40" spans="2:16" s="1" customFormat="1" ht="52.5" hidden="1" x14ac:dyDescent="0.25">
      <c r="B40" s="34" t="s">
        <v>56</v>
      </c>
      <c r="C40" s="35">
        <f t="shared" si="1"/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29"/>
      <c r="O40" s="36">
        <v>0</v>
      </c>
      <c r="P40" s="36">
        <v>0</v>
      </c>
    </row>
    <row r="41" spans="2:16" s="1" customFormat="1" ht="52.5" hidden="1" x14ac:dyDescent="0.25">
      <c r="B41" s="34" t="s">
        <v>57</v>
      </c>
      <c r="C41" s="35">
        <f t="shared" si="1"/>
        <v>85431.47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2">
        <v>85431.47</v>
      </c>
      <c r="O41" s="36">
        <v>0</v>
      </c>
      <c r="P41" s="36">
        <v>0</v>
      </c>
    </row>
    <row r="42" spans="2:16" s="1" customFormat="1" ht="52.5" hidden="1" x14ac:dyDescent="0.25">
      <c r="B42" s="34" t="s">
        <v>58</v>
      </c>
      <c r="C42" s="35">
        <f t="shared" si="1"/>
        <v>80081.58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29">
        <v>80081.58</v>
      </c>
      <c r="O42" s="36">
        <v>0</v>
      </c>
      <c r="P42" s="36">
        <v>0</v>
      </c>
    </row>
    <row r="43" spans="2:16" s="1" customFormat="1" hidden="1" x14ac:dyDescent="0.25">
      <c r="B43" s="49" t="s">
        <v>59</v>
      </c>
      <c r="C43" s="50">
        <f t="shared" si="1"/>
        <v>0</v>
      </c>
      <c r="D43" s="51">
        <f>SUM(D44:D50)</f>
        <v>0</v>
      </c>
      <c r="E43" s="52">
        <f t="shared" ref="E43:P43" si="3">SUM(E44:E50)</f>
        <v>0</v>
      </c>
      <c r="F43" s="52">
        <f t="shared" si="3"/>
        <v>0</v>
      </c>
      <c r="G43" s="51">
        <f t="shared" si="3"/>
        <v>0</v>
      </c>
      <c r="H43" s="52">
        <f t="shared" si="3"/>
        <v>0</v>
      </c>
      <c r="I43" s="52">
        <f t="shared" si="3"/>
        <v>0</v>
      </c>
      <c r="J43" s="52">
        <f t="shared" si="3"/>
        <v>0</v>
      </c>
      <c r="K43" s="52">
        <f t="shared" si="3"/>
        <v>0</v>
      </c>
      <c r="L43" s="52">
        <f t="shared" si="3"/>
        <v>0</v>
      </c>
      <c r="M43" s="52">
        <f t="shared" si="3"/>
        <v>0</v>
      </c>
      <c r="N43" s="29"/>
      <c r="O43" s="52">
        <f t="shared" si="3"/>
        <v>0</v>
      </c>
      <c r="P43" s="53">
        <f t="shared" si="3"/>
        <v>0</v>
      </c>
    </row>
    <row r="44" spans="2:16" s="1" customFormat="1" ht="52.5" hidden="1" x14ac:dyDescent="0.25">
      <c r="B44" s="34" t="s">
        <v>60</v>
      </c>
      <c r="C44" s="35">
        <f t="shared" si="1"/>
        <v>181649.56</v>
      </c>
      <c r="D44" s="36">
        <v>0</v>
      </c>
      <c r="E44" s="55"/>
      <c r="F44" s="55"/>
      <c r="G44" s="56"/>
      <c r="H44" s="55"/>
      <c r="I44" s="55"/>
      <c r="J44" s="55"/>
      <c r="K44" s="55"/>
      <c r="L44" s="55"/>
      <c r="M44" s="55"/>
      <c r="N44" s="29">
        <v>181649.56</v>
      </c>
      <c r="O44" s="55"/>
    </row>
    <row r="45" spans="2:16" s="1" customFormat="1" ht="52.5" hidden="1" x14ac:dyDescent="0.25">
      <c r="B45" s="34" t="s">
        <v>61</v>
      </c>
      <c r="C45" s="35">
        <f t="shared" si="1"/>
        <v>3789412.59</v>
      </c>
      <c r="D45" s="36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7">
        <v>3789412.59</v>
      </c>
      <c r="O45" s="55"/>
    </row>
    <row r="46" spans="2:16" s="1" customFormat="1" ht="52.5" hidden="1" x14ac:dyDescent="0.25">
      <c r="B46" s="34" t="s">
        <v>62</v>
      </c>
      <c r="C46" s="35">
        <f t="shared" si="1"/>
        <v>0</v>
      </c>
      <c r="D46" s="36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29"/>
      <c r="O46" s="55"/>
    </row>
    <row r="47" spans="2:16" s="1" customFormat="1" ht="52.5" hidden="1" x14ac:dyDescent="0.25">
      <c r="B47" s="34" t="s">
        <v>63</v>
      </c>
      <c r="C47" s="35">
        <f t="shared" si="1"/>
        <v>3789412.59</v>
      </c>
      <c r="D47" s="36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8">
        <v>3789412.59</v>
      </c>
      <c r="O47" s="55"/>
    </row>
    <row r="48" spans="2:16" s="1" customFormat="1" ht="52.5" hidden="1" x14ac:dyDescent="0.25">
      <c r="B48" s="34" t="s">
        <v>64</v>
      </c>
      <c r="C48" s="35">
        <f t="shared" si="1"/>
        <v>0</v>
      </c>
      <c r="D48" s="36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55"/>
    </row>
    <row r="49" spans="2:16" s="1" customFormat="1" ht="52.5" hidden="1" x14ac:dyDescent="0.25">
      <c r="B49" s="34" t="s">
        <v>65</v>
      </c>
      <c r="C49" s="35">
        <f t="shared" si="1"/>
        <v>0</v>
      </c>
      <c r="D49" s="36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/>
    </row>
    <row r="50" spans="2:16" s="1" customFormat="1" ht="52.5" hidden="1" x14ac:dyDescent="0.25">
      <c r="B50" s="34" t="s">
        <v>66</v>
      </c>
      <c r="C50" s="35">
        <f t="shared" si="1"/>
        <v>0</v>
      </c>
      <c r="D50" s="36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55"/>
    </row>
    <row r="51" spans="2:16" ht="26.25" customHeight="1" x14ac:dyDescent="0.45">
      <c r="B51" s="19" t="s">
        <v>67</v>
      </c>
      <c r="C51" s="46">
        <f t="shared" si="1"/>
        <v>0</v>
      </c>
      <c r="D51" s="47">
        <f>SUM(D52:D60)</f>
        <v>0</v>
      </c>
      <c r="E51" s="22">
        <f>E52+E53+E54+E55+E56+E57+E59</f>
        <v>0</v>
      </c>
      <c r="F51" s="22">
        <f>F52+F53+F54+F55+F56+F57+F59</f>
        <v>0</v>
      </c>
      <c r="G51" s="41">
        <f>G52+G53+G54+G59+G55</f>
        <v>0</v>
      </c>
      <c r="H51" s="22">
        <f>+H59</f>
        <v>0</v>
      </c>
      <c r="I51" s="22">
        <f>I52+I55+I56+I59</f>
        <v>0</v>
      </c>
      <c r="J51" s="22">
        <f>+J59</f>
        <v>0</v>
      </c>
      <c r="K51" s="22">
        <f>K52+K55+K56+K59</f>
        <v>0</v>
      </c>
      <c r="L51" s="22">
        <f>L52+L55+L56+L59</f>
        <v>0</v>
      </c>
      <c r="M51" s="22">
        <f>M52+M55+M56+M59</f>
        <v>0</v>
      </c>
      <c r="N51" s="37"/>
      <c r="O51" s="22">
        <f>O52+O55+O56+O59</f>
        <v>0</v>
      </c>
      <c r="P51" s="40"/>
    </row>
    <row r="52" spans="2:16" ht="26.25" customHeight="1" x14ac:dyDescent="0.45">
      <c r="B52" s="26" t="s">
        <v>68</v>
      </c>
      <c r="C52" s="29"/>
      <c r="D52" s="48"/>
      <c r="E52" s="29"/>
      <c r="F52" s="29">
        <v>0</v>
      </c>
      <c r="G52" s="30"/>
      <c r="H52" s="29"/>
      <c r="I52" s="29"/>
      <c r="J52" s="29"/>
      <c r="K52" s="29"/>
      <c r="L52" s="29"/>
      <c r="M52" s="29"/>
      <c r="N52" s="31"/>
      <c r="O52" s="29"/>
    </row>
    <row r="53" spans="2:16" ht="26.25" customHeight="1" x14ac:dyDescent="0.45">
      <c r="B53" s="26" t="s">
        <v>69</v>
      </c>
      <c r="C53" s="29"/>
      <c r="D53" s="48"/>
      <c r="E53" s="32"/>
      <c r="F53" s="32"/>
      <c r="G53" s="59"/>
      <c r="H53" s="32"/>
      <c r="I53" s="32"/>
      <c r="J53" s="32"/>
      <c r="K53" s="29"/>
      <c r="L53" s="29"/>
      <c r="M53" s="29"/>
      <c r="N53" s="31"/>
      <c r="O53" s="29"/>
    </row>
    <row r="54" spans="2:16" ht="26.25" customHeight="1" x14ac:dyDescent="0.45">
      <c r="B54" s="26" t="s">
        <v>70</v>
      </c>
      <c r="C54" s="29"/>
      <c r="D54" s="48"/>
      <c r="E54" s="32"/>
      <c r="F54" s="32"/>
      <c r="G54" s="59"/>
      <c r="H54" s="32"/>
      <c r="I54" s="32"/>
      <c r="J54" s="32"/>
      <c r="K54" s="32"/>
      <c r="L54" s="32"/>
      <c r="M54" s="29"/>
      <c r="N54" s="45"/>
      <c r="O54" s="32"/>
    </row>
    <row r="55" spans="2:16" ht="26.25" customHeight="1" x14ac:dyDescent="0.45">
      <c r="B55" s="26" t="s">
        <v>71</v>
      </c>
      <c r="C55" s="29"/>
      <c r="D55" s="48"/>
      <c r="E55" s="32"/>
      <c r="F55" s="32"/>
      <c r="G55" s="30"/>
      <c r="H55" s="29"/>
      <c r="I55" s="29"/>
      <c r="J55" s="29"/>
      <c r="K55" s="32"/>
      <c r="L55" s="32"/>
      <c r="M55" s="32"/>
      <c r="N55" s="45"/>
      <c r="O55" s="32"/>
    </row>
    <row r="56" spans="2:16" ht="26.25" customHeight="1" x14ac:dyDescent="0.45">
      <c r="B56" s="26" t="s">
        <v>72</v>
      </c>
      <c r="C56" s="29"/>
      <c r="D56" s="48"/>
      <c r="E56" s="32"/>
      <c r="F56" s="32"/>
      <c r="G56" s="59"/>
      <c r="H56" s="32"/>
      <c r="I56" s="29"/>
      <c r="J56" s="29"/>
      <c r="K56" s="29"/>
      <c r="L56" s="29"/>
      <c r="M56" s="29"/>
      <c r="N56" s="45"/>
      <c r="O56" s="24"/>
    </row>
    <row r="57" spans="2:16" ht="26.25" customHeight="1" x14ac:dyDescent="0.45">
      <c r="B57" s="26" t="s">
        <v>73</v>
      </c>
      <c r="C57" s="29"/>
      <c r="D57" s="48"/>
      <c r="E57" s="32"/>
      <c r="F57" s="32"/>
      <c r="G57" s="59"/>
      <c r="H57" s="32"/>
      <c r="I57" s="29"/>
      <c r="J57" s="29"/>
      <c r="K57" s="29"/>
      <c r="L57" s="29"/>
      <c r="M57" s="29"/>
      <c r="N57" s="45"/>
      <c r="O57" s="31"/>
    </row>
    <row r="58" spans="2:16" s="1" customFormat="1" hidden="1" x14ac:dyDescent="0.25">
      <c r="B58" s="34" t="s">
        <v>74</v>
      </c>
      <c r="C58" s="35">
        <f t="shared" si="1"/>
        <v>843000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55">
        <v>0</v>
      </c>
      <c r="J58" s="55">
        <v>0</v>
      </c>
      <c r="K58" s="55">
        <v>0</v>
      </c>
      <c r="L58" s="55">
        <v>0</v>
      </c>
      <c r="M58" s="55"/>
      <c r="N58" s="36">
        <v>0</v>
      </c>
      <c r="O58" s="31">
        <v>843000</v>
      </c>
    </row>
    <row r="59" spans="2:16" ht="26.25" customHeight="1" x14ac:dyDescent="0.45">
      <c r="B59" s="26" t="s">
        <v>75</v>
      </c>
      <c r="C59" s="29"/>
      <c r="D59" s="48"/>
      <c r="E59" s="32"/>
      <c r="F59" s="32"/>
      <c r="G59" s="59"/>
      <c r="H59" s="48"/>
      <c r="I59" s="29"/>
      <c r="J59" s="29"/>
      <c r="K59" s="29"/>
      <c r="L59" s="29"/>
      <c r="M59" s="29"/>
      <c r="N59" s="45"/>
      <c r="O59" s="37"/>
    </row>
    <row r="60" spans="2:16" s="1" customFormat="1" ht="52.5" hidden="1" x14ac:dyDescent="0.25">
      <c r="B60" s="34" t="s">
        <v>76</v>
      </c>
      <c r="C60" s="35">
        <f t="shared" si="1"/>
        <v>48877.54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1">
        <v>48877.54</v>
      </c>
      <c r="P60" s="36">
        <v>0</v>
      </c>
    </row>
    <row r="61" spans="2:16" s="1" customFormat="1" hidden="1" x14ac:dyDescent="0.25">
      <c r="B61" s="49" t="s">
        <v>77</v>
      </c>
      <c r="C61" s="50">
        <f t="shared" si="1"/>
        <v>0</v>
      </c>
      <c r="D61" s="51">
        <f>SUM(D62:D65)</f>
        <v>0</v>
      </c>
      <c r="E61" s="52">
        <f t="shared" ref="E61:P61" si="4">SUM(E62:E65)</f>
        <v>0</v>
      </c>
      <c r="F61" s="52">
        <f t="shared" si="4"/>
        <v>0</v>
      </c>
      <c r="G61" s="51">
        <f t="shared" si="4"/>
        <v>0</v>
      </c>
      <c r="H61" s="52">
        <f t="shared" si="4"/>
        <v>0</v>
      </c>
      <c r="I61" s="52">
        <f t="shared" si="4"/>
        <v>0</v>
      </c>
      <c r="J61" s="52">
        <f t="shared" si="4"/>
        <v>0</v>
      </c>
      <c r="K61" s="52">
        <f t="shared" si="4"/>
        <v>0</v>
      </c>
      <c r="L61" s="52">
        <f t="shared" si="4"/>
        <v>0</v>
      </c>
      <c r="M61" s="52">
        <f t="shared" si="4"/>
        <v>0</v>
      </c>
      <c r="N61" s="52">
        <f t="shared" si="4"/>
        <v>0</v>
      </c>
      <c r="O61" s="31"/>
      <c r="P61" s="53">
        <f t="shared" si="4"/>
        <v>0</v>
      </c>
    </row>
    <row r="62" spans="2:16" s="1" customFormat="1" hidden="1" x14ac:dyDescent="0.25">
      <c r="B62" s="34" t="s">
        <v>78</v>
      </c>
      <c r="C62" s="35">
        <f t="shared" si="1"/>
        <v>6300</v>
      </c>
      <c r="D62" s="36">
        <v>0</v>
      </c>
      <c r="E62" s="55"/>
      <c r="F62" s="55"/>
      <c r="G62" s="56"/>
      <c r="H62" s="55"/>
      <c r="I62" s="55"/>
      <c r="J62" s="55"/>
      <c r="K62" s="55"/>
      <c r="L62" s="55"/>
      <c r="M62" s="55"/>
      <c r="N62" s="55"/>
      <c r="O62" s="24">
        <v>6300</v>
      </c>
    </row>
    <row r="63" spans="2:16" s="1" customFormat="1" hidden="1" x14ac:dyDescent="0.25">
      <c r="B63" s="34" t="s">
        <v>79</v>
      </c>
      <c r="C63" s="35">
        <f t="shared" si="1"/>
        <v>37800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1">
        <v>37800</v>
      </c>
    </row>
    <row r="64" spans="2:16" s="1" customFormat="1" ht="52.5" hidden="1" x14ac:dyDescent="0.25">
      <c r="B64" s="34" t="s">
        <v>80</v>
      </c>
      <c r="C64" s="35">
        <f t="shared" si="1"/>
        <v>539983.34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1">
        <v>539983.34</v>
      </c>
    </row>
    <row r="65" spans="2:16" s="1" customFormat="1" ht="78.75" hidden="1" x14ac:dyDescent="0.25">
      <c r="B65" s="34" t="s">
        <v>81</v>
      </c>
      <c r="C65" s="35">
        <f t="shared" si="1"/>
        <v>72058.92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1">
        <v>72058.92</v>
      </c>
    </row>
    <row r="66" spans="2:16" s="1" customFormat="1" ht="52.5" hidden="1" x14ac:dyDescent="0.25">
      <c r="B66" s="49" t="s">
        <v>82</v>
      </c>
      <c r="C66" s="50">
        <f t="shared" si="1"/>
        <v>848597.68</v>
      </c>
      <c r="D66" s="51">
        <f>SUM(D67:D68)</f>
        <v>0</v>
      </c>
      <c r="E66" s="52">
        <f t="shared" ref="E66:P66" si="5">SUM(E67:E68)</f>
        <v>0</v>
      </c>
      <c r="F66" s="52">
        <f t="shared" si="5"/>
        <v>0</v>
      </c>
      <c r="G66" s="51">
        <f t="shared" si="5"/>
        <v>0</v>
      </c>
      <c r="H66" s="52">
        <f t="shared" si="5"/>
        <v>0</v>
      </c>
      <c r="I66" s="52">
        <f t="shared" si="5"/>
        <v>0</v>
      </c>
      <c r="J66" s="52">
        <f t="shared" si="5"/>
        <v>0</v>
      </c>
      <c r="K66" s="52">
        <f t="shared" si="5"/>
        <v>0</v>
      </c>
      <c r="L66" s="52">
        <f t="shared" si="5"/>
        <v>0</v>
      </c>
      <c r="M66" s="52">
        <f t="shared" si="5"/>
        <v>0</v>
      </c>
      <c r="N66" s="52">
        <f t="shared" si="5"/>
        <v>0</v>
      </c>
      <c r="O66" s="31">
        <v>848597.68</v>
      </c>
      <c r="P66" s="53">
        <f t="shared" si="5"/>
        <v>0</v>
      </c>
    </row>
    <row r="67" spans="2:16" s="1" customFormat="1" hidden="1" x14ac:dyDescent="0.25">
      <c r="B67" s="34" t="s">
        <v>83</v>
      </c>
      <c r="C67" s="35">
        <f t="shared" si="1"/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1"/>
      <c r="P67" s="36">
        <v>0</v>
      </c>
    </row>
    <row r="68" spans="2:16" s="1" customFormat="1" ht="52.5" hidden="1" x14ac:dyDescent="0.25">
      <c r="B68" s="34" t="s">
        <v>84</v>
      </c>
      <c r="C68" s="35">
        <f t="shared" si="1"/>
        <v>17700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1">
        <v>17700</v>
      </c>
      <c r="P68" s="36">
        <v>0</v>
      </c>
    </row>
    <row r="69" spans="2:16" s="1" customFormat="1" hidden="1" x14ac:dyDescent="0.25">
      <c r="B69" s="49" t="s">
        <v>85</v>
      </c>
      <c r="C69" s="50">
        <f t="shared" si="1"/>
        <v>1249482.5899999999</v>
      </c>
      <c r="D69" s="51">
        <f>SUM(D70:D72)</f>
        <v>0</v>
      </c>
      <c r="E69" s="52">
        <f t="shared" ref="E69:P69" si="6">SUM(E70:E72)</f>
        <v>0</v>
      </c>
      <c r="F69" s="52">
        <f t="shared" si="6"/>
        <v>0</v>
      </c>
      <c r="G69" s="51">
        <f t="shared" si="6"/>
        <v>0</v>
      </c>
      <c r="H69" s="52">
        <f t="shared" si="6"/>
        <v>0</v>
      </c>
      <c r="I69" s="52">
        <f t="shared" si="6"/>
        <v>0</v>
      </c>
      <c r="J69" s="52">
        <f t="shared" si="6"/>
        <v>0</v>
      </c>
      <c r="K69" s="52">
        <f t="shared" si="6"/>
        <v>0</v>
      </c>
      <c r="L69" s="52">
        <f t="shared" si="6"/>
        <v>0</v>
      </c>
      <c r="M69" s="52">
        <f t="shared" si="6"/>
        <v>0</v>
      </c>
      <c r="N69" s="52">
        <f t="shared" si="6"/>
        <v>0</v>
      </c>
      <c r="O69" s="37">
        <v>1249482.5899999999</v>
      </c>
      <c r="P69" s="53">
        <f t="shared" si="6"/>
        <v>0</v>
      </c>
    </row>
    <row r="70" spans="2:16" s="1" customFormat="1" ht="52.5" hidden="1" x14ac:dyDescent="0.25">
      <c r="B70" s="34" t="s">
        <v>86</v>
      </c>
      <c r="C70" s="35">
        <f t="shared" si="1"/>
        <v>30792.5</v>
      </c>
      <c r="D70" s="36">
        <v>0</v>
      </c>
      <c r="E70" s="55"/>
      <c r="F70" s="55"/>
      <c r="G70" s="56"/>
      <c r="H70" s="55"/>
      <c r="I70" s="55"/>
      <c r="J70" s="55"/>
      <c r="K70" s="55"/>
      <c r="L70" s="55"/>
      <c r="M70" s="55"/>
      <c r="N70" s="55"/>
      <c r="O70" s="31">
        <v>30792.5</v>
      </c>
    </row>
    <row r="71" spans="2:16" s="1" customFormat="1" ht="52.5" hidden="1" x14ac:dyDescent="0.25">
      <c r="B71" s="34" t="s">
        <v>87</v>
      </c>
      <c r="C71" s="35">
        <f t="shared" si="1"/>
        <v>0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1"/>
      <c r="P71" s="36">
        <v>0</v>
      </c>
    </row>
    <row r="72" spans="2:16" s="1" customFormat="1" ht="52.5" hidden="1" x14ac:dyDescent="0.25">
      <c r="B72" s="34" t="s">
        <v>88</v>
      </c>
      <c r="C72" s="35">
        <f t="shared" si="1"/>
        <v>48719.519999999997</v>
      </c>
      <c r="D72" s="36">
        <v>0</v>
      </c>
      <c r="E72" s="36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24">
        <v>48719.519999999997</v>
      </c>
      <c r="P72" s="36">
        <v>0</v>
      </c>
    </row>
    <row r="73" spans="2:16" ht="26.25" customHeight="1" x14ac:dyDescent="0.45">
      <c r="B73" s="60" t="s">
        <v>89</v>
      </c>
      <c r="C73" s="61">
        <v>0</v>
      </c>
      <c r="D73" s="61">
        <f>+D69+D66+D61+D51+D35+D15+D9+D25</f>
        <v>84407.709999999992</v>
      </c>
      <c r="E73" s="61">
        <f>E9+E15+E25+E51</f>
        <v>31807.8</v>
      </c>
      <c r="F73" s="57">
        <f>+F69+F66+F61+F51+F35+F15+F9+F25</f>
        <v>326783.56</v>
      </c>
      <c r="G73" s="62">
        <f>+G69+G66+G61+G51+G35+G15+G9+G25</f>
        <v>285309.09999999998</v>
      </c>
      <c r="H73" s="57">
        <f>+H51+H25+H15+H9</f>
        <v>345948.66</v>
      </c>
      <c r="I73" s="57">
        <f>+I69+I66+I61+I51+I35+I15+I9+I25</f>
        <v>0</v>
      </c>
      <c r="J73" s="57">
        <f t="shared" ref="J73:P73" si="7">+J69+J66+J61+J51+J35+J15+J9+J25</f>
        <v>0</v>
      </c>
      <c r="K73" s="57">
        <f>+K51+K25+K15+K9</f>
        <v>0</v>
      </c>
      <c r="L73" s="63">
        <f>+L51+L25+L15+L9</f>
        <v>0</v>
      </c>
      <c r="M73" s="57">
        <f t="shared" si="7"/>
        <v>0</v>
      </c>
      <c r="N73" s="54">
        <f>N9+N15+N25+N51</f>
        <v>0</v>
      </c>
      <c r="O73" s="54">
        <f>O9+O15+O25+O51</f>
        <v>0</v>
      </c>
      <c r="P73" s="64">
        <f t="shared" si="7"/>
        <v>0</v>
      </c>
    </row>
    <row r="74" spans="2:16" s="1" customFormat="1" hidden="1" x14ac:dyDescent="0.25">
      <c r="B74" s="65"/>
      <c r="C74" s="66"/>
      <c r="D74" s="36"/>
      <c r="E74" s="55"/>
      <c r="F74" s="55"/>
      <c r="G74" s="56"/>
      <c r="H74" s="55"/>
      <c r="I74" s="56"/>
      <c r="J74" s="55"/>
      <c r="K74" s="55"/>
      <c r="L74" s="55"/>
      <c r="M74" s="55"/>
      <c r="N74" s="55"/>
      <c r="O74" s="31"/>
    </row>
    <row r="75" spans="2:16" s="1" customFormat="1" hidden="1" x14ac:dyDescent="0.25">
      <c r="B75" s="16" t="s">
        <v>90</v>
      </c>
      <c r="C75" s="67">
        <v>0</v>
      </c>
      <c r="D75" s="67"/>
      <c r="E75" s="68"/>
      <c r="F75" s="68"/>
      <c r="G75" s="67"/>
      <c r="H75" s="68"/>
      <c r="I75" s="67"/>
      <c r="J75" s="68"/>
      <c r="K75" s="68"/>
      <c r="L75" s="68"/>
      <c r="M75" s="68"/>
      <c r="N75" s="68"/>
      <c r="O75" s="31"/>
    </row>
    <row r="76" spans="2:16" s="1" customFormat="1" ht="52.5" hidden="1" x14ac:dyDescent="0.4">
      <c r="B76" s="49" t="s">
        <v>91</v>
      </c>
      <c r="C76" s="51">
        <f>SUM(C77:C78)</f>
        <v>0</v>
      </c>
      <c r="D76" s="51">
        <f>SUM(D77:D78)</f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5">
        <v>0</v>
      </c>
      <c r="N76" s="55">
        <v>0</v>
      </c>
      <c r="O76" s="31">
        <v>653903.81999999995</v>
      </c>
      <c r="P76" s="69">
        <v>0</v>
      </c>
    </row>
    <row r="77" spans="2:16" s="1" customFormat="1" ht="52.5" hidden="1" x14ac:dyDescent="0.4">
      <c r="B77" s="34" t="s">
        <v>92</v>
      </c>
      <c r="C77" s="36">
        <v>0</v>
      </c>
      <c r="D77" s="36"/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31">
        <v>366376.47</v>
      </c>
      <c r="P77" s="69">
        <v>0</v>
      </c>
    </row>
    <row r="78" spans="2:16" s="1" customFormat="1" ht="52.5" hidden="1" x14ac:dyDescent="0.4">
      <c r="B78" s="34" t="s">
        <v>93</v>
      </c>
      <c r="C78" s="36">
        <v>0</v>
      </c>
      <c r="D78" s="36"/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</v>
      </c>
      <c r="N78" s="55">
        <v>0</v>
      </c>
      <c r="O78" s="37">
        <v>873671.2300000001</v>
      </c>
      <c r="P78" s="69">
        <v>0</v>
      </c>
    </row>
    <row r="79" spans="2:16" s="1" customFormat="1" hidden="1" x14ac:dyDescent="0.4">
      <c r="B79" s="49" t="s">
        <v>94</v>
      </c>
      <c r="C79" s="51">
        <f>SUM(C80:C81)</f>
        <v>0</v>
      </c>
      <c r="D79" s="51">
        <f>SUM(D80:D81)</f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  <c r="L79" s="55">
        <v>0</v>
      </c>
      <c r="M79" s="55">
        <v>0</v>
      </c>
      <c r="N79" s="55">
        <v>0</v>
      </c>
      <c r="O79" s="31">
        <v>757333.68</v>
      </c>
      <c r="P79" s="69">
        <v>0</v>
      </c>
    </row>
    <row r="80" spans="2:16" s="1" customFormat="1" ht="52.5" hidden="1" x14ac:dyDescent="0.4">
      <c r="B80" s="34" t="s">
        <v>95</v>
      </c>
      <c r="C80" s="55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31"/>
      <c r="P80" s="69">
        <v>0</v>
      </c>
    </row>
    <row r="81" spans="2:16" s="1" customFormat="1" ht="52.5" hidden="1" x14ac:dyDescent="0.4">
      <c r="B81" s="34" t="s">
        <v>96</v>
      </c>
      <c r="C81" s="55">
        <v>0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45">
        <v>57398.23</v>
      </c>
      <c r="P81" s="69">
        <v>0</v>
      </c>
    </row>
    <row r="82" spans="2:16" s="1" customFormat="1" ht="52.5" hidden="1" x14ac:dyDescent="0.4">
      <c r="B82" s="49" t="s">
        <v>97</v>
      </c>
      <c r="C82" s="51">
        <f>SUM(C83)</f>
        <v>0</v>
      </c>
      <c r="D82" s="51">
        <f>SUM(D83)</f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45"/>
      <c r="P82" s="69">
        <v>0</v>
      </c>
    </row>
    <row r="83" spans="2:16" s="1" customFormat="1" ht="52.5" hidden="1" x14ac:dyDescent="0.4">
      <c r="B83" s="34" t="s">
        <v>98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O83" s="45">
        <v>39439.89</v>
      </c>
      <c r="P83" s="69">
        <v>0</v>
      </c>
    </row>
    <row r="84" spans="2:16" s="1" customFormat="1" hidden="1" x14ac:dyDescent="0.25">
      <c r="B84" s="70" t="s">
        <v>99</v>
      </c>
      <c r="C84" s="71">
        <f>+C82+C79+C76</f>
        <v>0</v>
      </c>
      <c r="D84" s="71">
        <f>+D82+D79+D76</f>
        <v>0</v>
      </c>
      <c r="E84" s="72"/>
      <c r="F84" s="72"/>
      <c r="G84" s="71"/>
      <c r="H84" s="72"/>
      <c r="I84" s="71"/>
      <c r="J84" s="72"/>
      <c r="K84" s="72"/>
      <c r="L84" s="72"/>
      <c r="M84" s="72"/>
      <c r="N84" s="72"/>
      <c r="O84" s="45"/>
    </row>
    <row r="85" spans="2:16" ht="26.25" customHeight="1" x14ac:dyDescent="0.45">
      <c r="C85" s="73"/>
      <c r="D85" s="73"/>
      <c r="E85" s="29"/>
      <c r="F85" s="29"/>
      <c r="G85" s="74"/>
      <c r="H85" s="29"/>
      <c r="I85" s="74"/>
      <c r="J85" s="29"/>
      <c r="K85" s="29"/>
      <c r="L85" s="29"/>
      <c r="M85" s="29"/>
      <c r="N85" s="31"/>
      <c r="O85" s="45"/>
    </row>
    <row r="86" spans="2:16" ht="26.25" customHeight="1" x14ac:dyDescent="0.45">
      <c r="B86" s="75" t="s">
        <v>100</v>
      </c>
      <c r="C86" s="76">
        <f>+C84+C73</f>
        <v>0</v>
      </c>
      <c r="D86" s="77">
        <f>+D84+D73</f>
        <v>84407.709999999992</v>
      </c>
      <c r="E86" s="77">
        <f>E73+E85</f>
        <v>31807.8</v>
      </c>
      <c r="F86" s="58">
        <f>+F84+F73</f>
        <v>326783.56</v>
      </c>
      <c r="G86" s="78">
        <f>G73</f>
        <v>285309.09999999998</v>
      </c>
      <c r="H86" s="58">
        <f t="shared" ref="H86:M86" si="8">+H84+H73</f>
        <v>345948.66</v>
      </c>
      <c r="I86" s="76">
        <f t="shared" si="8"/>
        <v>0</v>
      </c>
      <c r="J86" s="58">
        <f t="shared" si="8"/>
        <v>0</v>
      </c>
      <c r="K86" s="58">
        <f>+K84+K73</f>
        <v>0</v>
      </c>
      <c r="L86" s="58">
        <f t="shared" si="8"/>
        <v>0</v>
      </c>
      <c r="M86" s="58">
        <f t="shared" si="8"/>
        <v>0</v>
      </c>
      <c r="N86" s="79">
        <f>+N84+N73</f>
        <v>0</v>
      </c>
      <c r="O86" s="80">
        <f>O51+O25+O15+O9</f>
        <v>0</v>
      </c>
    </row>
    <row r="87" spans="2:16" ht="26.25" customHeight="1" x14ac:dyDescent="0.45">
      <c r="B87" s="3" t="s">
        <v>101</v>
      </c>
      <c r="E87" s="10"/>
      <c r="F87" s="10"/>
      <c r="G87" s="81"/>
      <c r="H87" s="10"/>
      <c r="J87" s="10"/>
      <c r="K87" s="10"/>
      <c r="L87" s="81"/>
      <c r="M87" s="10"/>
      <c r="N87" s="10"/>
    </row>
    <row r="88" spans="2:16" ht="26.25" customHeight="1" x14ac:dyDescent="0.45">
      <c r="E88" s="10"/>
      <c r="F88" s="10"/>
      <c r="H88" s="10"/>
      <c r="J88" s="10"/>
      <c r="K88" s="10"/>
      <c r="M88" s="10"/>
      <c r="N88" s="10"/>
    </row>
    <row r="89" spans="2:16" ht="24" customHeight="1" x14ac:dyDescent="0.45">
      <c r="E89" s="10"/>
      <c r="F89" s="10"/>
      <c r="H89" s="10"/>
      <c r="J89" s="10"/>
      <c r="K89" s="10"/>
      <c r="M89" s="10"/>
      <c r="N89" s="10"/>
    </row>
    <row r="90" spans="2:16" ht="26.25" customHeight="1" x14ac:dyDescent="0.45">
      <c r="E90" s="10"/>
      <c r="F90" s="10"/>
      <c r="H90" s="10"/>
      <c r="J90" s="10"/>
      <c r="K90" s="10"/>
      <c r="M90" s="10"/>
      <c r="N90" s="10"/>
    </row>
    <row r="91" spans="2:16" ht="26.25" customHeight="1" x14ac:dyDescent="0.45">
      <c r="E91" s="10"/>
      <c r="F91" s="9"/>
      <c r="G91" s="8"/>
      <c r="H91" s="9"/>
      <c r="I91" s="8"/>
      <c r="J91" s="9"/>
      <c r="K91" s="9"/>
      <c r="L91" s="8"/>
      <c r="M91" s="10"/>
      <c r="N91" s="10"/>
    </row>
    <row r="92" spans="2:16" ht="26.25" customHeight="1" x14ac:dyDescent="0.45">
      <c r="E92" s="10"/>
      <c r="F92" s="9"/>
      <c r="G92" s="8"/>
      <c r="H92" s="9"/>
      <c r="I92" s="8"/>
      <c r="J92" s="9"/>
      <c r="K92" s="9"/>
      <c r="L92" s="8"/>
      <c r="M92" s="10"/>
      <c r="N92" s="10"/>
    </row>
    <row r="93" spans="2:16" ht="26.25" customHeight="1" x14ac:dyDescent="0.45">
      <c r="B93" s="82"/>
      <c r="C93" s="82"/>
      <c r="D93" s="84" t="s">
        <v>102</v>
      </c>
      <c r="E93" s="84"/>
      <c r="F93" s="82"/>
      <c r="G93" s="82"/>
      <c r="H93" s="82"/>
      <c r="I93" s="82"/>
      <c r="J93" s="84" t="s">
        <v>103</v>
      </c>
      <c r="K93" s="84"/>
      <c r="L93" s="82"/>
      <c r="M93" s="82"/>
      <c r="N93" s="82"/>
      <c r="O93" s="82"/>
    </row>
    <row r="94" spans="2:16" ht="26.25" customHeight="1" x14ac:dyDescent="0.45">
      <c r="B94" s="82" t="s">
        <v>104</v>
      </c>
      <c r="C94" s="82"/>
      <c r="D94" s="84"/>
      <c r="E94" s="84"/>
      <c r="F94" s="82"/>
      <c r="G94" s="82"/>
      <c r="H94" s="82"/>
      <c r="I94" s="82"/>
      <c r="J94" s="84"/>
      <c r="K94" s="84"/>
      <c r="L94" s="82"/>
      <c r="M94" s="82"/>
      <c r="N94" s="82"/>
      <c r="O94" s="82"/>
    </row>
    <row r="95" spans="2:16" ht="26.25" customHeight="1" x14ac:dyDescent="0.45">
      <c r="E95" s="10"/>
      <c r="F95" s="9"/>
      <c r="G95" s="83"/>
      <c r="H95" s="9"/>
      <c r="I95" s="8"/>
      <c r="J95" s="9"/>
      <c r="K95" s="9"/>
      <c r="L95" s="8"/>
      <c r="M95" s="10"/>
      <c r="N95" s="10"/>
    </row>
    <row r="96" spans="2:16" ht="26.25" customHeight="1" x14ac:dyDescent="0.45">
      <c r="E96" s="10"/>
      <c r="F96" s="9"/>
      <c r="G96" s="8"/>
      <c r="H96" s="9"/>
      <c r="I96" s="8"/>
      <c r="J96" s="9"/>
      <c r="K96" s="9"/>
      <c r="L96" s="8"/>
      <c r="M96" s="10"/>
      <c r="N96" s="10"/>
    </row>
    <row r="97" spans="5:14" ht="26.25" customHeight="1" x14ac:dyDescent="0.45">
      <c r="E97" s="10"/>
      <c r="F97" s="9"/>
      <c r="G97" s="8"/>
      <c r="H97" s="9"/>
      <c r="I97" s="8"/>
      <c r="J97" s="9"/>
      <c r="K97" s="9"/>
      <c r="L97" s="8"/>
      <c r="M97" s="10"/>
      <c r="N97" s="10"/>
    </row>
    <row r="130" spans="2:2" x14ac:dyDescent="0.45">
      <c r="B130" s="3" t="e">
        <f>1000+1000+E1222500+1000+2000+600+1000+1000+41000+2000+2000+800+500+1070+1500+500+2787+1000+600+3570+2000+500+1500+1000+2929+1000+290+1000+1000</f>
        <v>#NAME?</v>
      </c>
    </row>
    <row r="131" spans="2:2" x14ac:dyDescent="0.45">
      <c r="B131" s="3" t="e">
        <f>118023.2-B130</f>
        <v>#NAME?</v>
      </c>
    </row>
    <row r="132" spans="2:2" x14ac:dyDescent="0.45">
      <c r="B132" s="3" t="e">
        <f>SUBTOTAL(9,B130:B131)</f>
        <v>#NAME?</v>
      </c>
    </row>
  </sheetData>
  <autoFilter ref="B7:O84" xr:uid="{00000000-0009-0000-0000-000004000000}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9">
    <mergeCell ref="D94:E94"/>
    <mergeCell ref="J94:K94"/>
    <mergeCell ref="B1:N1"/>
    <mergeCell ref="B2:N2"/>
    <mergeCell ref="B3:N3"/>
    <mergeCell ref="B4:N4"/>
    <mergeCell ref="B5:N5"/>
    <mergeCell ref="D93:E93"/>
    <mergeCell ref="J93:K93"/>
  </mergeCells>
  <printOptions horizontalCentered="1"/>
  <pageMargins left="0" right="0" top="0.15748031496062992" bottom="0" header="0.11811023622047245" footer="0"/>
  <pageSetup paperSize="7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</vt:lpstr>
      <vt:lpstr>'Ejecución presupuestaria'!Área_de_impresión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julio Alvarez</cp:lastModifiedBy>
  <cp:lastPrinted>2026-06-05T13:15:38Z</cp:lastPrinted>
  <dcterms:created xsi:type="dcterms:W3CDTF">2026-05-05T16:13:51Z</dcterms:created>
  <dcterms:modified xsi:type="dcterms:W3CDTF">2026-06-05T13:16:00Z</dcterms:modified>
</cp:coreProperties>
</file>